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0"/>
  </bookViews>
  <sheets>
    <sheet name="Teşvik hesaplama" sheetId="1" r:id="rId1"/>
  </sheets>
  <definedNames/>
  <calcPr fullCalcOnLoad="1"/>
</workbook>
</file>

<file path=xl/sharedStrings.xml><?xml version="1.0" encoding="utf-8"?>
<sst xmlns="http://schemas.openxmlformats.org/spreadsheetml/2006/main" count="43" uniqueCount="32">
  <si>
    <t>No</t>
  </si>
  <si>
    <t>5510 (81 inci Madde/i)Yurtdışına götürülen sigortalılara 5 puan</t>
  </si>
  <si>
    <t>(6. Bölge)</t>
  </si>
  <si>
    <t>(1.2.3.4.5. Bölgeler)</t>
  </si>
  <si>
    <t>5510 (81 inci Madde/2)Bölgesel istihdam ilave altı puan teşviki</t>
  </si>
  <si>
    <t>5510 (Ek 2 nci Madde)Bölgesel yatırımlarda devlet yardımları hakkında uygulanan teşvik)</t>
  </si>
  <si>
    <t>5746 (3 üncü Madde /3) Araştırma, geliştirme ve tasarım teşviği)</t>
  </si>
  <si>
    <t>4447 (Geçici 10 uncu Madde) Genç kadın ve mesleki belge sahibi istihdamı teşviki</t>
  </si>
  <si>
    <t>5510 (81 inci Madde/ı) 5 Puan indirimi</t>
  </si>
  <si>
    <t>Yatırım belgesi teşviki</t>
  </si>
  <si>
    <t>5225 (5 inci Madde) Kültür ve turizm yatırım/girişim belgesi teşviki</t>
  </si>
  <si>
    <t>4447 (Geçici 17 nci Madde) 2017 Yılı İşveren desteği</t>
  </si>
  <si>
    <t>Notlar:</t>
  </si>
  <si>
    <t>Girişim belgesi teşviki</t>
  </si>
  <si>
    <t>TEŞVİK TÜRÜ</t>
  </si>
  <si>
    <t>TEŞVİKSİZ ÖDENECEK TUTAR (TL)</t>
  </si>
  <si>
    <t>TEŞVİK TUTARI (TL)</t>
  </si>
  <si>
    <t>TEŞVİK SONRASI ÖDENECEK TUTAR (TL)</t>
  </si>
  <si>
    <t>2017 yılı brüt asgari ücret</t>
  </si>
  <si>
    <t>2017 yılı sigorta primine esas aylık kazanç üst sınırı</t>
  </si>
  <si>
    <t>2018 yılı brüt asgari ücret</t>
  </si>
  <si>
    <t>2018 yılı sigorta primine esas aylık kazanç üst sınırı</t>
  </si>
  <si>
    <t>2016 yılı brüt asgari ücret</t>
  </si>
  <si>
    <t>2016 yılı sigorta primine esas aylık kazanç üst sınırı</t>
  </si>
  <si>
    <t>-</t>
  </si>
  <si>
    <t xml:space="preserve">Yıl Bazında Sigortalıya Ödenecek Brüt Ücreti Giriniz (TL) </t>
  </si>
  <si>
    <t>Yıllar</t>
  </si>
  <si>
    <t>4857 (30 uncu Madde) Engelli istihdamı teşviki</t>
  </si>
  <si>
    <t>4447 (50  nci Madde)İşsizlik ödeneği alanların istihdamı teşviki</t>
  </si>
  <si>
    <t>4447 (Geçici 15 inci Madde) İşbaşı eğitim teşviki</t>
  </si>
  <si>
    <t xml:space="preserve"> </t>
  </si>
  <si>
    <t>1- Sigortalıya ödenecek brüt ücret tutarı 30 gün üzerinden girilmelidir.
2-Listelenen teşviklerden yararlanabilmek için teşvik özelinde gerekli tüm şartların yerine getirilmesi gerekmektedir. Teşviklerin kapsamı, yararlanabilme şartları, süresi ve diğer bilgiler için ilgi mevzuat incelenmelidir. 
3-Brüt asgari ücret 2016 yılı için; 1.647 TL, 2017 yılı için 1.777,5 TL ve 2018 yılı için 2.029,5 TL olarak hesaplamalara dahil edilmiştir.
4-Sigorta primine esas aylık kazanç üst sınırı, 5510 Sayılı Kanunun 82. maddesi uyarınca 30 gün üzerinden 2016 yılı için; 1.0705,5 TL, 2017 yılı için 13.331,25 TL ve 2018 yılı için 15.221,40 TL olarak hesaplamalara dahil edilmiştir.
5- Teşviksiz ödenecek tutar hesaplamasına; İşveren payı+işçi payı+işsizlik sigortası dahil edilmiştir.</t>
  </si>
</sst>
</file>

<file path=xl/styles.xml><?xml version="1.0" encoding="utf-8"?>
<styleSheet xmlns="http://schemas.openxmlformats.org/spreadsheetml/2006/main">
  <numFmts count="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b/>
      <sz val="12"/>
      <color indexed="9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Calibri"/>
      <family val="2"/>
    </font>
    <font>
      <sz val="12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Calibri"/>
      <family val="2"/>
    </font>
    <font>
      <b/>
      <sz val="12"/>
      <color theme="0"/>
      <name val="Calibri"/>
      <family val="2"/>
    </font>
    <font>
      <sz val="12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rgb="FFFF0000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 style="medium"/>
      <bottom style="medium"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 style="medium"/>
      <top/>
      <bottom/>
    </border>
    <border>
      <left style="medium"/>
      <right/>
      <top/>
      <bottom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5" applyNumberFormat="0" applyAlignment="0" applyProtection="0"/>
    <xf numFmtId="0" fontId="29" fillId="21" borderId="6" applyNumberFormat="0" applyAlignment="0" applyProtection="0"/>
    <xf numFmtId="0" fontId="30" fillId="20" borderId="6" applyNumberFormat="0" applyAlignment="0" applyProtection="0"/>
    <xf numFmtId="0" fontId="31" fillId="22" borderId="7" applyNumberFormat="0" applyAlignment="0" applyProtection="0"/>
    <xf numFmtId="0" fontId="32" fillId="23" borderId="0" applyNumberFormat="0" applyBorder="0" applyAlignment="0" applyProtection="0"/>
    <xf numFmtId="0" fontId="33" fillId="24" borderId="0" applyNumberFormat="0" applyBorder="0" applyAlignment="0" applyProtection="0"/>
    <xf numFmtId="0" fontId="0" fillId="25" borderId="8" applyNumberFormat="0" applyFont="0" applyAlignment="0" applyProtection="0"/>
    <xf numFmtId="0" fontId="34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72">
    <xf numFmtId="0" fontId="0" fillId="0" borderId="0" xfId="0" applyFont="1" applyAlignment="1">
      <alignment/>
    </xf>
    <xf numFmtId="4" fontId="0" fillId="0" borderId="0" xfId="0" applyNumberFormat="1" applyFont="1" applyAlignment="1" applyProtection="1">
      <alignment/>
      <protection hidden="1"/>
    </xf>
    <xf numFmtId="4" fontId="35" fillId="7" borderId="10" xfId="0" applyNumberFormat="1" applyFont="1" applyFill="1" applyBorder="1" applyAlignment="1" applyProtection="1">
      <alignment horizontal="center" vertical="center" wrapText="1"/>
      <protection hidden="1"/>
    </xf>
    <xf numFmtId="4" fontId="35" fillId="7" borderId="11" xfId="0" applyNumberFormat="1" applyFont="1" applyFill="1" applyBorder="1" applyAlignment="1" applyProtection="1">
      <alignment horizontal="center" vertical="center" wrapText="1"/>
      <protection hidden="1"/>
    </xf>
    <xf numFmtId="4" fontId="35" fillId="7" borderId="12" xfId="0" applyNumberFormat="1" applyFont="1" applyFill="1" applyBorder="1" applyAlignment="1" applyProtection="1">
      <alignment horizontal="center" vertical="center" wrapText="1"/>
      <protection hidden="1"/>
    </xf>
    <xf numFmtId="4" fontId="35" fillId="6" borderId="10" xfId="0" applyNumberFormat="1" applyFont="1" applyFill="1" applyBorder="1" applyAlignment="1" applyProtection="1">
      <alignment horizontal="center" vertical="center" wrapText="1"/>
      <protection hidden="1"/>
    </xf>
    <xf numFmtId="4" fontId="35" fillId="6" borderId="11" xfId="0" applyNumberFormat="1" applyFont="1" applyFill="1" applyBorder="1" applyAlignment="1" applyProtection="1">
      <alignment horizontal="center" vertical="center" wrapText="1"/>
      <protection hidden="1"/>
    </xf>
    <xf numFmtId="4" fontId="35" fillId="6" borderId="12" xfId="0" applyNumberFormat="1" applyFont="1" applyFill="1" applyBorder="1" applyAlignment="1" applyProtection="1">
      <alignment horizontal="center" vertical="center" wrapText="1"/>
      <protection hidden="1"/>
    </xf>
    <xf numFmtId="4" fontId="35" fillId="5" borderId="10" xfId="0" applyNumberFormat="1" applyFont="1" applyFill="1" applyBorder="1" applyAlignment="1" applyProtection="1">
      <alignment horizontal="center" vertical="center" wrapText="1"/>
      <protection hidden="1"/>
    </xf>
    <xf numFmtId="4" fontId="35" fillId="5" borderId="11" xfId="0" applyNumberFormat="1" applyFont="1" applyFill="1" applyBorder="1" applyAlignment="1" applyProtection="1">
      <alignment horizontal="center" vertical="center" wrapText="1"/>
      <protection hidden="1"/>
    </xf>
    <xf numFmtId="4" fontId="35" fillId="5" borderId="12" xfId="0" applyNumberFormat="1" applyFont="1" applyFill="1" applyBorder="1" applyAlignment="1" applyProtection="1">
      <alignment horizontal="center" vertical="center" wrapText="1"/>
      <protection hidden="1"/>
    </xf>
    <xf numFmtId="4" fontId="35" fillId="7" borderId="13" xfId="0" applyNumberFormat="1" applyFont="1" applyFill="1" applyBorder="1" applyAlignment="1" applyProtection="1">
      <alignment horizontal="center" vertical="center" wrapText="1"/>
      <protection hidden="1"/>
    </xf>
    <xf numFmtId="4" fontId="35" fillId="7" borderId="14" xfId="0" applyNumberFormat="1" applyFont="1" applyFill="1" applyBorder="1" applyAlignment="1" applyProtection="1">
      <alignment horizontal="center" vertical="center" wrapText="1"/>
      <protection hidden="1"/>
    </xf>
    <xf numFmtId="4" fontId="35" fillId="7" borderId="15" xfId="0" applyNumberFormat="1" applyFont="1" applyFill="1" applyBorder="1" applyAlignment="1" applyProtection="1">
      <alignment horizontal="center" vertical="top" wrapText="1"/>
      <protection hidden="1"/>
    </xf>
    <xf numFmtId="4" fontId="35" fillId="6" borderId="13" xfId="0" applyNumberFormat="1" applyFont="1" applyFill="1" applyBorder="1" applyAlignment="1" applyProtection="1">
      <alignment horizontal="center" vertical="center" wrapText="1"/>
      <protection hidden="1"/>
    </xf>
    <xf numFmtId="4" fontId="35" fillId="6" borderId="14" xfId="0" applyNumberFormat="1" applyFont="1" applyFill="1" applyBorder="1" applyAlignment="1" applyProtection="1">
      <alignment horizontal="center" vertical="center" wrapText="1"/>
      <protection hidden="1"/>
    </xf>
    <xf numFmtId="4" fontId="35" fillId="6" borderId="15" xfId="0" applyNumberFormat="1" applyFont="1" applyFill="1" applyBorder="1" applyAlignment="1" applyProtection="1">
      <alignment horizontal="center" vertical="top" wrapText="1"/>
      <protection hidden="1"/>
    </xf>
    <xf numFmtId="4" fontId="35" fillId="5" borderId="13" xfId="0" applyNumberFormat="1" applyFont="1" applyFill="1" applyBorder="1" applyAlignment="1" applyProtection="1">
      <alignment horizontal="center" vertical="center" wrapText="1"/>
      <protection hidden="1"/>
    </xf>
    <xf numFmtId="4" fontId="35" fillId="5" borderId="14" xfId="0" applyNumberFormat="1" applyFont="1" applyFill="1" applyBorder="1" applyAlignment="1" applyProtection="1">
      <alignment horizontal="center" vertical="center" wrapText="1"/>
      <protection hidden="1"/>
    </xf>
    <xf numFmtId="4" fontId="35" fillId="5" borderId="15" xfId="0" applyNumberFormat="1" applyFont="1" applyFill="1" applyBorder="1" applyAlignment="1" applyProtection="1">
      <alignment horizontal="center" vertical="top" wrapText="1"/>
      <protection hidden="1"/>
    </xf>
    <xf numFmtId="0" fontId="31" fillId="33" borderId="16" xfId="0" applyFont="1" applyFill="1" applyBorder="1" applyAlignment="1" applyProtection="1">
      <alignment horizontal="center" vertical="center"/>
      <protection hidden="1"/>
    </xf>
    <xf numFmtId="2" fontId="37" fillId="34" borderId="17" xfId="0" applyNumberFormat="1" applyFont="1" applyFill="1" applyBorder="1" applyAlignment="1" applyProtection="1">
      <alignment horizontal="center" vertical="top" wrapText="1"/>
      <protection hidden="1"/>
    </xf>
    <xf numFmtId="2" fontId="37" fillId="34" borderId="18" xfId="0" applyNumberFormat="1" applyFont="1" applyFill="1" applyBorder="1" applyAlignment="1" applyProtection="1">
      <alignment horizontal="center" vertical="top" wrapText="1"/>
      <protection hidden="1"/>
    </xf>
    <xf numFmtId="2" fontId="37" fillId="34" borderId="19" xfId="0" applyNumberFormat="1" applyFont="1" applyFill="1" applyBorder="1" applyAlignment="1" applyProtection="1">
      <alignment horizontal="center" vertical="top" wrapText="1"/>
      <protection hidden="1"/>
    </xf>
    <xf numFmtId="2" fontId="37" fillId="31" borderId="17" xfId="0" applyNumberFormat="1" applyFont="1" applyFill="1" applyBorder="1" applyAlignment="1" applyProtection="1">
      <alignment horizontal="center" vertical="top" wrapText="1"/>
      <protection hidden="1"/>
    </xf>
    <xf numFmtId="2" fontId="37" fillId="31" borderId="18" xfId="0" applyNumberFormat="1" applyFont="1" applyFill="1" applyBorder="1" applyAlignment="1" applyProtection="1">
      <alignment horizontal="center" vertical="top" wrapText="1"/>
      <protection hidden="1"/>
    </xf>
    <xf numFmtId="2" fontId="37" fillId="31" borderId="19" xfId="0" applyNumberFormat="1" applyFont="1" applyFill="1" applyBorder="1" applyAlignment="1" applyProtection="1">
      <alignment horizontal="center" vertical="top" wrapText="1"/>
      <protection hidden="1"/>
    </xf>
    <xf numFmtId="2" fontId="37" fillId="35" borderId="17" xfId="0" applyNumberFormat="1" applyFont="1" applyFill="1" applyBorder="1" applyAlignment="1" applyProtection="1">
      <alignment horizontal="center" vertical="top" wrapText="1"/>
      <protection hidden="1"/>
    </xf>
    <xf numFmtId="2" fontId="37" fillId="35" borderId="18" xfId="0" applyNumberFormat="1" applyFont="1" applyFill="1" applyBorder="1" applyAlignment="1" applyProtection="1">
      <alignment horizontal="center" vertical="top" wrapText="1"/>
      <protection hidden="1"/>
    </xf>
    <xf numFmtId="2" fontId="37" fillId="35" borderId="19" xfId="0" applyNumberFormat="1" applyFont="1" applyFill="1" applyBorder="1" applyAlignment="1" applyProtection="1">
      <alignment horizontal="center" vertical="top" wrapText="1"/>
      <protection hidden="1"/>
    </xf>
    <xf numFmtId="0" fontId="31" fillId="33" borderId="20" xfId="0" applyFont="1" applyFill="1" applyBorder="1" applyAlignment="1" applyProtection="1">
      <alignment horizontal="center" vertical="center"/>
      <protection hidden="1"/>
    </xf>
    <xf numFmtId="2" fontId="31" fillId="36" borderId="21" xfId="0" applyNumberFormat="1" applyFont="1" applyFill="1" applyBorder="1" applyAlignment="1" applyProtection="1">
      <alignment vertical="distributed" wrapText="1"/>
      <protection hidden="1"/>
    </xf>
    <xf numFmtId="2" fontId="31" fillId="36" borderId="22" xfId="0" applyNumberFormat="1" applyFont="1" applyFill="1" applyBorder="1" applyAlignment="1" applyProtection="1">
      <alignment vertical="distributed" wrapText="1"/>
      <protection hidden="1"/>
    </xf>
    <xf numFmtId="2" fontId="31" fillId="36" borderId="20" xfId="0" applyNumberFormat="1" applyFont="1" applyFill="1" applyBorder="1" applyAlignment="1" applyProtection="1">
      <alignment vertical="distributed" wrapText="1"/>
      <protection hidden="1"/>
    </xf>
    <xf numFmtId="0" fontId="0" fillId="0" borderId="0" xfId="0" applyFont="1" applyAlignment="1" applyProtection="1">
      <alignment/>
      <protection hidden="1"/>
    </xf>
    <xf numFmtId="0" fontId="31" fillId="37" borderId="21" xfId="0" applyFont="1" applyFill="1" applyBorder="1" applyAlignment="1" applyProtection="1">
      <alignment horizontal="left"/>
      <protection hidden="1"/>
    </xf>
    <xf numFmtId="0" fontId="31" fillId="37" borderId="16" xfId="0" applyFont="1" applyFill="1" applyBorder="1" applyAlignment="1" applyProtection="1">
      <alignment horizontal="left"/>
      <protection hidden="1"/>
    </xf>
    <xf numFmtId="0" fontId="0" fillId="0" borderId="16" xfId="0" applyBorder="1" applyAlignment="1" applyProtection="1">
      <alignment/>
      <protection hidden="1"/>
    </xf>
    <xf numFmtId="0" fontId="0" fillId="0" borderId="23" xfId="0" applyBorder="1" applyAlignment="1" applyProtection="1">
      <alignment/>
      <protection hidden="1"/>
    </xf>
    <xf numFmtId="0" fontId="21" fillId="37" borderId="24" xfId="0" applyFont="1" applyFill="1" applyBorder="1" applyAlignment="1" applyProtection="1">
      <alignment horizontal="left" vertical="top" wrapText="1"/>
      <protection hidden="1"/>
    </xf>
    <xf numFmtId="0" fontId="21" fillId="37" borderId="25" xfId="0" applyFont="1" applyFill="1" applyBorder="1" applyAlignment="1" applyProtection="1">
      <alignment horizontal="left" vertical="top" wrapText="1"/>
      <protection hidden="1"/>
    </xf>
    <xf numFmtId="0" fontId="0" fillId="0" borderId="25" xfId="0" applyBorder="1" applyAlignment="1" applyProtection="1">
      <alignment/>
      <protection hidden="1"/>
    </xf>
    <xf numFmtId="0" fontId="0" fillId="0" borderId="26" xfId="0" applyBorder="1" applyAlignment="1" applyProtection="1">
      <alignment/>
      <protection hidden="1"/>
    </xf>
    <xf numFmtId="0" fontId="31" fillId="33" borderId="22" xfId="0" applyFont="1" applyFill="1" applyBorder="1" applyAlignment="1" applyProtection="1">
      <alignment horizontal="center" vertical="center"/>
      <protection hidden="1"/>
    </xf>
    <xf numFmtId="0" fontId="0" fillId="0" borderId="27" xfId="0" applyBorder="1" applyAlignment="1" applyProtection="1">
      <alignment horizontal="center" vertical="center"/>
      <protection hidden="1"/>
    </xf>
    <xf numFmtId="2" fontId="31" fillId="36" borderId="22" xfId="0" applyNumberFormat="1" applyFont="1" applyFill="1" applyBorder="1" applyAlignment="1" applyProtection="1">
      <alignment vertical="distributed" wrapText="1"/>
      <protection hidden="1"/>
    </xf>
    <xf numFmtId="2" fontId="31" fillId="36" borderId="27" xfId="0" applyNumberFormat="1" applyFont="1" applyFill="1" applyBorder="1" applyAlignment="1" applyProtection="1">
      <alignment vertical="distributed" wrapText="1"/>
      <protection hidden="1"/>
    </xf>
    <xf numFmtId="0" fontId="31" fillId="33" borderId="28" xfId="0" applyFont="1" applyFill="1" applyBorder="1" applyAlignment="1" applyProtection="1">
      <alignment horizontal="center" vertical="center"/>
      <protection hidden="1"/>
    </xf>
    <xf numFmtId="0" fontId="31" fillId="33" borderId="29" xfId="0" applyFont="1" applyFill="1" applyBorder="1" applyAlignment="1" applyProtection="1">
      <alignment horizontal="center" vertical="center"/>
      <protection hidden="1"/>
    </xf>
    <xf numFmtId="2" fontId="31" fillId="36" borderId="28" xfId="0" applyNumberFormat="1" applyFont="1" applyFill="1" applyBorder="1" applyAlignment="1" applyProtection="1">
      <alignment vertical="distributed" wrapText="1"/>
      <protection hidden="1"/>
    </xf>
    <xf numFmtId="2" fontId="31" fillId="36" borderId="29" xfId="0" applyNumberFormat="1" applyFont="1" applyFill="1" applyBorder="1" applyAlignment="1" applyProtection="1">
      <alignment vertical="distributed" wrapText="1"/>
      <protection hidden="1"/>
    </xf>
    <xf numFmtId="0" fontId="31" fillId="33" borderId="30" xfId="0" applyFont="1" applyFill="1" applyBorder="1" applyAlignment="1" applyProtection="1">
      <alignment horizontal="center" vertical="center"/>
      <protection hidden="1"/>
    </xf>
    <xf numFmtId="2" fontId="31" fillId="36" borderId="31" xfId="0" applyNumberFormat="1" applyFont="1" applyFill="1" applyBorder="1" applyAlignment="1" applyProtection="1">
      <alignment vertical="distributed" wrapText="1"/>
      <protection hidden="1"/>
    </xf>
    <xf numFmtId="2" fontId="31" fillId="36" borderId="0" xfId="0" applyNumberFormat="1" applyFont="1" applyFill="1" applyBorder="1" applyAlignment="1" applyProtection="1">
      <alignment vertical="distributed" wrapText="1"/>
      <protection hidden="1"/>
    </xf>
    <xf numFmtId="1" fontId="38" fillId="35" borderId="21" xfId="0" applyNumberFormat="1" applyFont="1" applyFill="1" applyBorder="1" applyAlignment="1" applyProtection="1">
      <alignment horizontal="center"/>
      <protection hidden="1"/>
    </xf>
    <xf numFmtId="0" fontId="39" fillId="35" borderId="16" xfId="0" applyFont="1" applyFill="1" applyBorder="1" applyAlignment="1" applyProtection="1">
      <alignment/>
      <protection hidden="1"/>
    </xf>
    <xf numFmtId="0" fontId="39" fillId="35" borderId="23" xfId="0" applyFont="1" applyFill="1" applyBorder="1" applyAlignment="1" applyProtection="1">
      <alignment/>
      <protection hidden="1"/>
    </xf>
    <xf numFmtId="4" fontId="38" fillId="38" borderId="22" xfId="0" applyNumberFormat="1" applyFont="1" applyFill="1" applyBorder="1" applyAlignment="1">
      <alignment horizontal="center"/>
    </xf>
    <xf numFmtId="4" fontId="38" fillId="38" borderId="27" xfId="0" applyNumberFormat="1" applyFont="1" applyFill="1" applyBorder="1" applyAlignment="1">
      <alignment horizontal="center"/>
    </xf>
    <xf numFmtId="4" fontId="38" fillId="38" borderId="32" xfId="0" applyNumberFormat="1" applyFont="1" applyFill="1" applyBorder="1" applyAlignment="1">
      <alignment horizontal="center"/>
    </xf>
    <xf numFmtId="1" fontId="38" fillId="34" borderId="21" xfId="0" applyNumberFormat="1" applyFont="1" applyFill="1" applyBorder="1" applyAlignment="1" applyProtection="1">
      <alignment horizontal="center"/>
      <protection hidden="1"/>
    </xf>
    <xf numFmtId="0" fontId="39" fillId="34" borderId="16" xfId="0" applyFont="1" applyFill="1" applyBorder="1" applyAlignment="1" applyProtection="1">
      <alignment/>
      <protection hidden="1"/>
    </xf>
    <xf numFmtId="0" fontId="39" fillId="34" borderId="23" xfId="0" applyFont="1" applyFill="1" applyBorder="1" applyAlignment="1" applyProtection="1">
      <alignment/>
      <protection hidden="1"/>
    </xf>
    <xf numFmtId="1" fontId="38" fillId="31" borderId="21" xfId="0" applyNumberFormat="1" applyFont="1" applyFill="1" applyBorder="1" applyAlignment="1" applyProtection="1">
      <alignment horizontal="center"/>
      <protection hidden="1"/>
    </xf>
    <xf numFmtId="0" fontId="39" fillId="31" borderId="16" xfId="0" applyFont="1" applyFill="1" applyBorder="1" applyAlignment="1" applyProtection="1">
      <alignment/>
      <protection hidden="1"/>
    </xf>
    <xf numFmtId="0" fontId="39" fillId="31" borderId="23" xfId="0" applyFont="1" applyFill="1" applyBorder="1" applyAlignment="1" applyProtection="1">
      <alignment/>
      <protection hidden="1"/>
    </xf>
    <xf numFmtId="2" fontId="38" fillId="36" borderId="24" xfId="0" applyNumberFormat="1" applyFont="1" applyFill="1" applyBorder="1" applyAlignment="1" applyProtection="1">
      <alignment horizontal="center" vertical="center"/>
      <protection hidden="1"/>
    </xf>
    <xf numFmtId="2" fontId="38" fillId="36" borderId="25" xfId="0" applyNumberFormat="1" applyFont="1" applyFill="1" applyBorder="1" applyAlignment="1" applyProtection="1">
      <alignment horizontal="center" vertical="center"/>
      <protection hidden="1"/>
    </xf>
    <xf numFmtId="2" fontId="38" fillId="36" borderId="26" xfId="0" applyNumberFormat="1" applyFont="1" applyFill="1" applyBorder="1" applyAlignment="1" applyProtection="1">
      <alignment horizontal="center" vertical="center"/>
      <protection hidden="1"/>
    </xf>
    <xf numFmtId="2" fontId="38" fillId="38" borderId="24" xfId="0" applyNumberFormat="1" applyFont="1" applyFill="1" applyBorder="1" applyAlignment="1" applyProtection="1">
      <alignment horizontal="left" vertical="top"/>
      <protection hidden="1"/>
    </xf>
    <xf numFmtId="2" fontId="38" fillId="38" borderId="25" xfId="0" applyNumberFormat="1" applyFont="1" applyFill="1" applyBorder="1" applyAlignment="1" applyProtection="1">
      <alignment horizontal="left" vertical="top"/>
      <protection hidden="1"/>
    </xf>
    <xf numFmtId="2" fontId="38" fillId="38" borderId="26" xfId="0" applyNumberFormat="1" applyFont="1" applyFill="1" applyBorder="1" applyAlignment="1" applyProtection="1">
      <alignment horizontal="left" vertical="top"/>
      <protection hidden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657225</xdr:colOff>
      <xdr:row>1</xdr:row>
      <xdr:rowOff>28575</xdr:rowOff>
    </xdr:from>
    <xdr:to>
      <xdr:col>2</xdr:col>
      <xdr:colOff>1352550</xdr:colOff>
      <xdr:row>1</xdr:row>
      <xdr:rowOff>161925</xdr:rowOff>
    </xdr:to>
    <xdr:sp>
      <xdr:nvSpPr>
        <xdr:cNvPr id="1" name="Sağ Ok 1"/>
        <xdr:cNvSpPr>
          <a:spLocks/>
        </xdr:cNvSpPr>
      </xdr:nvSpPr>
      <xdr:spPr>
        <a:xfrm>
          <a:off x="3648075" y="238125"/>
          <a:ext cx="695325" cy="133350"/>
        </a:xfrm>
        <a:prstGeom prst="rightArrow">
          <a:avLst>
            <a:gd name="adj" fmla="val 40412"/>
          </a:avLst>
        </a:prstGeom>
        <a:solidFill>
          <a:srgbClr val="FFFFFF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M27"/>
  <sheetViews>
    <sheetView tabSelected="1" zoomScalePageLayoutView="0" workbookViewId="0" topLeftCell="A1">
      <selection activeCell="F4" sqref="F4"/>
    </sheetView>
  </sheetViews>
  <sheetFormatPr defaultColWidth="9.140625" defaultRowHeight="15"/>
  <cols>
    <col min="1" max="1" width="3.57421875" style="0" bestFit="1" customWidth="1"/>
    <col min="2" max="2" width="41.28125" style="0" customWidth="1"/>
    <col min="3" max="3" width="20.8515625" style="0" bestFit="1" customWidth="1"/>
    <col min="4" max="4" width="10.7109375" style="0" bestFit="1" customWidth="1"/>
    <col min="5" max="5" width="7.57421875" style="0" bestFit="1" customWidth="1"/>
    <col min="6" max="6" width="15.57421875" style="0" bestFit="1" customWidth="1"/>
    <col min="7" max="7" width="10.7109375" style="0" bestFit="1" customWidth="1"/>
    <col min="8" max="8" width="7.57421875" style="0" bestFit="1" customWidth="1"/>
    <col min="9" max="9" width="15.57421875" style="0" bestFit="1" customWidth="1"/>
    <col min="10" max="10" width="10.7109375" style="0" bestFit="1" customWidth="1"/>
    <col min="11" max="11" width="8.140625" style="0" bestFit="1" customWidth="1"/>
    <col min="12" max="12" width="15.57421875" style="0" bestFit="1" customWidth="1"/>
  </cols>
  <sheetData>
    <row r="1" spans="1:12" ht="16.5" thickBot="1">
      <c r="A1" s="66" t="s">
        <v>26</v>
      </c>
      <c r="B1" s="67"/>
      <c r="C1" s="68"/>
      <c r="D1" s="60">
        <v>2016</v>
      </c>
      <c r="E1" s="61"/>
      <c r="F1" s="62"/>
      <c r="G1" s="63">
        <v>2017</v>
      </c>
      <c r="H1" s="64"/>
      <c r="I1" s="65"/>
      <c r="J1" s="54">
        <v>2018</v>
      </c>
      <c r="K1" s="55"/>
      <c r="L1" s="56"/>
    </row>
    <row r="2" spans="1:12" ht="16.5" thickBot="1">
      <c r="A2" s="69" t="s">
        <v>25</v>
      </c>
      <c r="B2" s="70"/>
      <c r="C2" s="71"/>
      <c r="D2" s="57">
        <v>1647</v>
      </c>
      <c r="E2" s="58"/>
      <c r="F2" s="59"/>
      <c r="G2" s="57">
        <v>1777.5</v>
      </c>
      <c r="H2" s="58"/>
      <c r="I2" s="59"/>
      <c r="J2" s="57">
        <v>2029.5</v>
      </c>
      <c r="K2" s="58"/>
      <c r="L2" s="59"/>
    </row>
    <row r="3" spans="1:12" ht="39" thickBot="1">
      <c r="A3" s="20" t="s">
        <v>0</v>
      </c>
      <c r="B3" s="43" t="s">
        <v>14</v>
      </c>
      <c r="C3" s="44"/>
      <c r="D3" s="21" t="s">
        <v>15</v>
      </c>
      <c r="E3" s="22" t="s">
        <v>16</v>
      </c>
      <c r="F3" s="23" t="s">
        <v>17</v>
      </c>
      <c r="G3" s="24" t="s">
        <v>15</v>
      </c>
      <c r="H3" s="25" t="s">
        <v>16</v>
      </c>
      <c r="I3" s="26" t="s">
        <v>17</v>
      </c>
      <c r="J3" s="27" t="s">
        <v>15</v>
      </c>
      <c r="K3" s="28" t="s">
        <v>16</v>
      </c>
      <c r="L3" s="29" t="s">
        <v>17</v>
      </c>
    </row>
    <row r="4" spans="1:12" ht="15.75" thickBot="1">
      <c r="A4" s="30">
        <v>1</v>
      </c>
      <c r="B4" s="45" t="s">
        <v>8</v>
      </c>
      <c r="C4" s="46"/>
      <c r="D4" s="2">
        <f>IF(D2&gt;C21,C21*0.375,D2*0.375)</f>
        <v>617.625</v>
      </c>
      <c r="E4" s="3">
        <f>IF(D2&gt;C21,C21*0.05,D2*0.05)</f>
        <v>82.35000000000001</v>
      </c>
      <c r="F4" s="4">
        <f aca="true" t="shared" si="0" ref="F4:F15">+D4-E4</f>
        <v>535.275</v>
      </c>
      <c r="G4" s="5">
        <f>IF(G2&gt;C24,C24*0.375,G2*0.375)</f>
        <v>666.5625</v>
      </c>
      <c r="H4" s="6">
        <f>IF(G2&gt;C24,C24*0.05,G2*0.05)</f>
        <v>88.875</v>
      </c>
      <c r="I4" s="7">
        <f aca="true" t="shared" si="1" ref="I4:I15">+G4-H4</f>
        <v>577.6875</v>
      </c>
      <c r="J4" s="8">
        <f>IF(J2&gt;C27,C27*0.375,J2*0.375)</f>
        <v>761.0625</v>
      </c>
      <c r="K4" s="9">
        <f>IF(J2&gt;C27,C27*0.05,J2*0.05)</f>
        <v>101.47500000000001</v>
      </c>
      <c r="L4" s="10">
        <f aca="true" t="shared" si="2" ref="L4:L15">+J4-K4</f>
        <v>659.5875</v>
      </c>
    </row>
    <row r="5" spans="1:12" ht="15.75" thickBot="1">
      <c r="A5" s="30">
        <v>2</v>
      </c>
      <c r="B5" s="52" t="s">
        <v>1</v>
      </c>
      <c r="C5" s="53"/>
      <c r="D5" s="2">
        <f>IF(D2&gt;C21,C21*0.145,D2*0.145)</f>
        <v>238.815</v>
      </c>
      <c r="E5" s="3">
        <f>IF(D2&gt;C21,C21*0.05,D2*0.05)</f>
        <v>82.35000000000001</v>
      </c>
      <c r="F5" s="4">
        <f t="shared" si="0"/>
        <v>156.46499999999997</v>
      </c>
      <c r="G5" s="5">
        <f>IF(G2&gt;C24,C24*0.145,G2*0.145)</f>
        <v>257.73749999999995</v>
      </c>
      <c r="H5" s="6">
        <f>IF(G2&gt;C24,C24*0.05,G2*0.05)</f>
        <v>88.875</v>
      </c>
      <c r="I5" s="7">
        <f t="shared" si="1"/>
        <v>168.86249999999995</v>
      </c>
      <c r="J5" s="8">
        <f>IF(J2&gt;C27,C27*0.145,J2*0.145)</f>
        <v>294.2775</v>
      </c>
      <c r="K5" s="9">
        <f>IF(J2&gt;C27,C27*0.05,J2*0.05)</f>
        <v>101.47500000000001</v>
      </c>
      <c r="L5" s="10">
        <f t="shared" si="2"/>
        <v>192.80249999999995</v>
      </c>
    </row>
    <row r="6" spans="1:12" ht="15.75" thickBot="1">
      <c r="A6" s="30">
        <v>3</v>
      </c>
      <c r="B6" s="45" t="s">
        <v>4</v>
      </c>
      <c r="C6" s="46"/>
      <c r="D6" s="2">
        <f>IF(D2&gt;C21,C21*0.375,D2*0.375)</f>
        <v>617.625</v>
      </c>
      <c r="E6" s="3">
        <f>IF(D2&gt;C21,(C21*0.05+C20*0.06),IF(C20&lt;D2,(D2*0.05+C20*0.06),D2*0.11))</f>
        <v>181.17</v>
      </c>
      <c r="F6" s="4">
        <f t="shared" si="0"/>
        <v>436.45500000000004</v>
      </c>
      <c r="G6" s="5">
        <f>IF(G2&gt;C24,C24*0.375,G2*0.375)</f>
        <v>666.5625</v>
      </c>
      <c r="H6" s="6">
        <f>IF(G2&gt;C24,(C24*0.05+C23*0.06),IF(C23&lt;G2,(G2*0.05+C23*0.06),G2*0.11))</f>
        <v>195.525</v>
      </c>
      <c r="I6" s="7">
        <f t="shared" si="1"/>
        <v>471.0375</v>
      </c>
      <c r="J6" s="8">
        <f>IF(J2&gt;C27,C27*0.375,J2*0.375)</f>
        <v>761.0625</v>
      </c>
      <c r="K6" s="9">
        <f>IF(J2&gt;C27,(C27*0.05+C26*0.06),IF(C26&lt;J2,(J2*0.05+C26*0.06),J2*0.11))</f>
        <v>223.245</v>
      </c>
      <c r="L6" s="10">
        <f t="shared" si="2"/>
        <v>537.8175</v>
      </c>
    </row>
    <row r="7" spans="1:12" ht="15.75" thickBot="1">
      <c r="A7" s="51">
        <v>4</v>
      </c>
      <c r="B7" s="49" t="s">
        <v>5</v>
      </c>
      <c r="C7" s="31" t="s">
        <v>3</v>
      </c>
      <c r="D7" s="2">
        <f>IF(D2&gt;C21,C21*0.375,D2*0.375)</f>
        <v>617.625</v>
      </c>
      <c r="E7" s="3">
        <f>IF(D2&gt;C21,(C21*0.05+C20*0.155),IF(C20&lt;D2,(D2*0.05+C20*0.155),D2*0.205))</f>
        <v>337.635</v>
      </c>
      <c r="F7" s="4">
        <f t="shared" si="0"/>
        <v>279.99</v>
      </c>
      <c r="G7" s="5">
        <f>IF(G2&gt;C24,C24*0.375,G2*0.375)</f>
        <v>666.5625</v>
      </c>
      <c r="H7" s="6">
        <f>IF(G2&gt;C24,(C24*0.05+C23*0.155),IF(C23&lt;G2,(G2*0.05+C23*0.155),G2*0.205))</f>
        <v>364.3875</v>
      </c>
      <c r="I7" s="7">
        <f t="shared" si="1"/>
        <v>302.175</v>
      </c>
      <c r="J7" s="8">
        <f>IF(J2&gt;C27,C27*0.375,J2*0.375)</f>
        <v>761.0625</v>
      </c>
      <c r="K7" s="9">
        <f>IF(J2&gt;C27,(C27*0.05+C26*0.155),IF(C26&lt;J2,(J2*0.05+C26*0.155),J2*0.205))</f>
        <v>416.04749999999996</v>
      </c>
      <c r="L7" s="10">
        <f t="shared" si="2"/>
        <v>345.01500000000004</v>
      </c>
    </row>
    <row r="8" spans="1:12" ht="15.75" thickBot="1">
      <c r="A8" s="51"/>
      <c r="B8" s="50"/>
      <c r="C8" s="32" t="s">
        <v>2</v>
      </c>
      <c r="D8" s="2">
        <f>IF(D2&gt;C21,C21*0.375,D2*0.375)</f>
        <v>617.625</v>
      </c>
      <c r="E8" s="3">
        <f>IF(D2&gt;C21,(C21*0.05+C20*0.295),IF(C20&lt;D2,(D2*0.05+C20*0.295),D2*0.345))</f>
        <v>568.2149999999999</v>
      </c>
      <c r="F8" s="4">
        <f t="shared" si="0"/>
        <v>49.41000000000008</v>
      </c>
      <c r="G8" s="5">
        <f>IF(G2&gt;C24,C24*0.375,G2*0.375)</f>
        <v>666.5625</v>
      </c>
      <c r="H8" s="6">
        <f>IF(G2&gt;C24,(C24*0.05+C23*0.295),IF(C23&lt;G2,(G2*0.05+C23*0.295),G2*0.345))</f>
        <v>613.2375</v>
      </c>
      <c r="I8" s="7">
        <f t="shared" si="1"/>
        <v>53.325000000000045</v>
      </c>
      <c r="J8" s="8">
        <f>IF(J2&gt;C27,C27*0.375,J2*0.375)</f>
        <v>761.0625</v>
      </c>
      <c r="K8" s="9">
        <f>IF(J2&gt;C27,(C27*0.05+C26*0.295),IF(C26&lt;J2,(J2*0.05+C26*0.295),J2*0.345))</f>
        <v>700.1774999999999</v>
      </c>
      <c r="L8" s="10">
        <f t="shared" si="2"/>
        <v>60.885000000000105</v>
      </c>
    </row>
    <row r="9" spans="1:12" ht="15.75" thickBot="1">
      <c r="A9" s="30">
        <v>5</v>
      </c>
      <c r="B9" s="45" t="s">
        <v>28</v>
      </c>
      <c r="C9" s="46"/>
      <c r="D9" s="2">
        <f>IF(D2&gt;C21,C21*0.375,D2*0.375)</f>
        <v>617.625</v>
      </c>
      <c r="E9" s="3">
        <f>IF(D2&gt;C21,C20*0.335,IF(C20&lt;D2,C20*0.335,D2*0.335))</f>
        <v>551.745</v>
      </c>
      <c r="F9" s="4">
        <f t="shared" si="0"/>
        <v>65.88</v>
      </c>
      <c r="G9" s="5">
        <f>IF(G2&gt;C24,C24*0.375,G2*0.375)</f>
        <v>666.5625</v>
      </c>
      <c r="H9" s="6">
        <f>IF(G2&gt;C24,C23*0.335,IF(C23&lt;G2,C23*0.335,G2*0.335))</f>
        <v>595.4625000000001</v>
      </c>
      <c r="I9" s="7">
        <f t="shared" si="1"/>
        <v>71.09999999999991</v>
      </c>
      <c r="J9" s="8">
        <f>IF(J2&gt;C24,C24*0.375,J2*0.375)</f>
        <v>761.0625</v>
      </c>
      <c r="K9" s="9">
        <f>IF(J2&gt;C27,C26*0.335,IF(C26&lt;J2,C26*0.335,J2*0.335))</f>
        <v>679.8825</v>
      </c>
      <c r="L9" s="10">
        <f t="shared" si="2"/>
        <v>81.17999999999995</v>
      </c>
    </row>
    <row r="10" spans="1:12" ht="30.75" customHeight="1" thickBot="1">
      <c r="A10" s="30">
        <v>6</v>
      </c>
      <c r="B10" s="45" t="s">
        <v>7</v>
      </c>
      <c r="C10" s="46"/>
      <c r="D10" s="2">
        <f>IF(D2&gt;C21,C21*0.375,D2*0.375)</f>
        <v>617.625</v>
      </c>
      <c r="E10" s="3">
        <f>IF(D2&gt;C21,C21*0.205,D2*0.205)</f>
        <v>337.635</v>
      </c>
      <c r="F10" s="4">
        <f t="shared" si="0"/>
        <v>279.99</v>
      </c>
      <c r="G10" s="5">
        <f>IF(G2&gt;C24,C24*0.375,G2*0.375)</f>
        <v>666.5625</v>
      </c>
      <c r="H10" s="6">
        <f>IF(G2&gt;C24,C24*0.205,G2*0.205)</f>
        <v>364.3875</v>
      </c>
      <c r="I10" s="7">
        <f t="shared" si="1"/>
        <v>302.175</v>
      </c>
      <c r="J10" s="8">
        <f>IF(J2&gt;C27,C27*0.375,J2*0.375)</f>
        <v>761.0625</v>
      </c>
      <c r="K10" s="9">
        <f>IF(J2&gt;C27,C27*0.205,J2*0.205)</f>
        <v>416.04749999999996</v>
      </c>
      <c r="L10" s="10">
        <f t="shared" si="2"/>
        <v>345.01500000000004</v>
      </c>
    </row>
    <row r="11" spans="1:12" ht="15.75" thickBot="1">
      <c r="A11" s="30">
        <v>7</v>
      </c>
      <c r="B11" s="45" t="s">
        <v>29</v>
      </c>
      <c r="C11" s="46"/>
      <c r="D11" s="2">
        <f>IF(D2&gt;C21,C21*0.375,D2*0.375)</f>
        <v>617.625</v>
      </c>
      <c r="E11" s="3">
        <f>IF(D2&gt;C21,(C21*0.05+C20*0.155),IF(C20&lt;D2,(D2*0.05+C20*0.155),D2*0.205))</f>
        <v>337.635</v>
      </c>
      <c r="F11" s="4">
        <f t="shared" si="0"/>
        <v>279.99</v>
      </c>
      <c r="G11" s="5">
        <f>IF(G2&gt;C24,C24*0.375,G2*0.375)</f>
        <v>666.5625</v>
      </c>
      <c r="H11" s="6">
        <f>IF(G2&gt;C24,(C24*0.05+C23*0.155),IF(C23&lt;G2,(G2*0.05+C23*0.155),G2*0.205))</f>
        <v>364.3875</v>
      </c>
      <c r="I11" s="7">
        <f t="shared" si="1"/>
        <v>302.175</v>
      </c>
      <c r="J11" s="8">
        <f>IF(J2&gt;C27,C27*0.375,J2*0.375)</f>
        <v>761.0625</v>
      </c>
      <c r="K11" s="9">
        <f>IF(J2&gt;C27,(C27*0.05+C26*0.155),IF(C26&lt;J2,(J2*0.05+C26*0.155),J2*0.205))</f>
        <v>416.04749999999996</v>
      </c>
      <c r="L11" s="10">
        <f t="shared" si="2"/>
        <v>345.01500000000004</v>
      </c>
    </row>
    <row r="12" spans="1:12" ht="15.75" thickBot="1">
      <c r="A12" s="30">
        <v>8</v>
      </c>
      <c r="B12" s="45" t="s">
        <v>27</v>
      </c>
      <c r="C12" s="46"/>
      <c r="D12" s="2">
        <f>IF(D2&gt;C21,C21*0.375,D2*0.375)</f>
        <v>617.625</v>
      </c>
      <c r="E12" s="3">
        <f>IF(D2&gt;C21,(C21*0.05+C20*0.155),IF(C20&lt;D2,(D2*0.05+C20*0.155),D2*0.205))</f>
        <v>337.635</v>
      </c>
      <c r="F12" s="4">
        <f t="shared" si="0"/>
        <v>279.99</v>
      </c>
      <c r="G12" s="5">
        <f>IF(G2&gt;C24,C24*0.375,G2*0.375)</f>
        <v>666.5625</v>
      </c>
      <c r="H12" s="6">
        <f>IF(G2&gt;C24,(C24*0.05+C23*0.155),IF(C23&lt;G2,(G2*0.05+C23*0.155),G2*0.205))</f>
        <v>364.3875</v>
      </c>
      <c r="I12" s="7">
        <f t="shared" si="1"/>
        <v>302.175</v>
      </c>
      <c r="J12" s="8">
        <f>IF(J2&gt;C27,C27*0.375,J2*0.375)</f>
        <v>761.0625</v>
      </c>
      <c r="K12" s="9">
        <f>IF(J2&gt;C27,(C27*0.05+C26*0.155),IF(C26&lt;J2,(J2*0.05+C26*0.155),J2*0.205))</f>
        <v>416.04749999999996</v>
      </c>
      <c r="L12" s="10">
        <f t="shared" si="2"/>
        <v>345.01500000000004</v>
      </c>
    </row>
    <row r="13" spans="1:12" ht="15.75" thickBot="1">
      <c r="A13" s="30">
        <v>9</v>
      </c>
      <c r="B13" s="45" t="s">
        <v>6</v>
      </c>
      <c r="C13" s="46"/>
      <c r="D13" s="2">
        <f>IF(D2&gt;C21,C21*0.375,D2*0.375)</f>
        <v>617.625</v>
      </c>
      <c r="E13" s="3">
        <f>IF(D2&gt;C21,C21*0.1275,D2*0.1275)</f>
        <v>209.9925</v>
      </c>
      <c r="F13" s="4">
        <f t="shared" si="0"/>
        <v>407.6325</v>
      </c>
      <c r="G13" s="5">
        <f>IF(G2&gt;C24,C24*0.375,G2*0.375)</f>
        <v>666.5625</v>
      </c>
      <c r="H13" s="6">
        <f>IF(G2&gt;C24,C24*0.1275,G2*0.1275)</f>
        <v>226.63125</v>
      </c>
      <c r="I13" s="7">
        <f t="shared" si="1"/>
        <v>439.93125</v>
      </c>
      <c r="J13" s="8">
        <f>IF(J2&gt;C27,C27*0.375,J2*0.375)</f>
        <v>761.0625</v>
      </c>
      <c r="K13" s="9">
        <f>IF(J2&gt;C27,C27*0.1275,J2*0.1275)</f>
        <v>258.76125</v>
      </c>
      <c r="L13" s="10">
        <f t="shared" si="2"/>
        <v>502.30125</v>
      </c>
    </row>
    <row r="14" spans="1:12" ht="15.75" thickBot="1">
      <c r="A14" s="47">
        <v>10</v>
      </c>
      <c r="B14" s="49" t="s">
        <v>10</v>
      </c>
      <c r="C14" s="33" t="s">
        <v>9</v>
      </c>
      <c r="D14" s="2">
        <f>IF(D2&gt;C21,C21*0.375,D2*0.375)</f>
        <v>617.625</v>
      </c>
      <c r="E14" s="3">
        <f>IF(D2&gt;C21,C21*0.1275,D2*0.1275)</f>
        <v>209.9925</v>
      </c>
      <c r="F14" s="4">
        <f t="shared" si="0"/>
        <v>407.6325</v>
      </c>
      <c r="G14" s="5">
        <f>IF(G2&gt;C24,C24*0.375,G2*0.375)</f>
        <v>666.5625</v>
      </c>
      <c r="H14" s="6">
        <f>IF(G2&gt;C24,C24*0.1275,G2*0.1275)</f>
        <v>226.63125</v>
      </c>
      <c r="I14" s="7">
        <f t="shared" si="1"/>
        <v>439.93125</v>
      </c>
      <c r="J14" s="8">
        <f>IF(J2&gt;C27,C27*0.375,J2*0.375)</f>
        <v>761.0625</v>
      </c>
      <c r="K14" s="9">
        <f>IF(J2&gt;C27,C27*0.1275,J2*0.1275)</f>
        <v>258.76125</v>
      </c>
      <c r="L14" s="10">
        <f t="shared" si="2"/>
        <v>502.30125</v>
      </c>
    </row>
    <row r="15" spans="1:12" ht="15.75" thickBot="1">
      <c r="A15" s="48"/>
      <c r="B15" s="50"/>
      <c r="C15" s="33" t="s">
        <v>13</v>
      </c>
      <c r="D15" s="2">
        <f>IF(D2&gt;C21,C21*0.375,D2*0.375)</f>
        <v>617.625</v>
      </c>
      <c r="E15" s="3">
        <f>IF(D2&gt;C21,C21*0.08875,D2*0.08875)</f>
        <v>146.17125</v>
      </c>
      <c r="F15" s="4">
        <f t="shared" si="0"/>
        <v>471.45375</v>
      </c>
      <c r="G15" s="5">
        <f>IF(G2&gt;C24,C24*0.375,G2*0.375)</f>
        <v>666.5625</v>
      </c>
      <c r="H15" s="6">
        <f>IF(G2&gt;C24,C24*0.08875,G2*0.08875)</f>
        <v>157.75312499999998</v>
      </c>
      <c r="I15" s="7">
        <f t="shared" si="1"/>
        <v>508.80937500000005</v>
      </c>
      <c r="J15" s="8">
        <f>IF(J2&gt;C27,C27*0.375,J2*0.375)</f>
        <v>761.0625</v>
      </c>
      <c r="K15" s="9">
        <f>IF(J2&gt;C27,C27*0.08875,J2*0.08875)</f>
        <v>180.118125</v>
      </c>
      <c r="L15" s="10">
        <f t="shared" si="2"/>
        <v>580.944375</v>
      </c>
    </row>
    <row r="16" spans="1:12" ht="15.75" thickBot="1">
      <c r="A16" s="30">
        <v>11</v>
      </c>
      <c r="B16" s="45" t="s">
        <v>11</v>
      </c>
      <c r="C16" s="46"/>
      <c r="D16" s="11" t="s">
        <v>24</v>
      </c>
      <c r="E16" s="12" t="s">
        <v>24</v>
      </c>
      <c r="F16" s="13" t="s">
        <v>24</v>
      </c>
      <c r="G16" s="14">
        <f>IF(G2&gt;C24,C24*0.375,G2*0.375)</f>
        <v>666.5625</v>
      </c>
      <c r="H16" s="15">
        <f>22.22*30</f>
        <v>666.5999999999999</v>
      </c>
      <c r="I16" s="16">
        <f>IF((G16-H16)&lt;0,0,G16-H16)</f>
        <v>0</v>
      </c>
      <c r="J16" s="17" t="s">
        <v>24</v>
      </c>
      <c r="K16" s="18" t="s">
        <v>24</v>
      </c>
      <c r="L16" s="19" t="s">
        <v>24</v>
      </c>
    </row>
    <row r="17" spans="1:12" ht="15">
      <c r="A17" s="35" t="s">
        <v>12</v>
      </c>
      <c r="B17" s="36"/>
      <c r="C17" s="36"/>
      <c r="D17" s="36"/>
      <c r="E17" s="36"/>
      <c r="F17" s="36"/>
      <c r="G17" s="37"/>
      <c r="H17" s="37"/>
      <c r="I17" s="37"/>
      <c r="J17" s="37"/>
      <c r="K17" s="37"/>
      <c r="L17" s="38"/>
    </row>
    <row r="18" spans="1:13" ht="110.25" customHeight="1" thickBot="1">
      <c r="A18" s="39" t="s">
        <v>31</v>
      </c>
      <c r="B18" s="40"/>
      <c r="C18" s="40"/>
      <c r="D18" s="40"/>
      <c r="E18" s="40"/>
      <c r="F18" s="40"/>
      <c r="G18" s="41"/>
      <c r="H18" s="41"/>
      <c r="I18" s="41"/>
      <c r="J18" s="41"/>
      <c r="K18" s="41"/>
      <c r="L18" s="42"/>
      <c r="M18" t="s">
        <v>30</v>
      </c>
    </row>
    <row r="19" spans="1:12" ht="15">
      <c r="A19" s="34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</row>
    <row r="20" spans="1:12" ht="15" hidden="1">
      <c r="A20" s="34"/>
      <c r="B20" s="34" t="s">
        <v>22</v>
      </c>
      <c r="C20" s="1">
        <v>1647</v>
      </c>
      <c r="D20" s="34"/>
      <c r="E20" s="34"/>
      <c r="F20" s="34"/>
      <c r="G20" s="34"/>
      <c r="H20" s="34"/>
      <c r="I20" s="34"/>
      <c r="J20" s="34"/>
      <c r="K20" s="34"/>
      <c r="L20" s="34"/>
    </row>
    <row r="21" spans="1:12" ht="15" hidden="1">
      <c r="A21" s="34"/>
      <c r="B21" s="34" t="s">
        <v>23</v>
      </c>
      <c r="C21" s="1">
        <v>10705.5</v>
      </c>
      <c r="D21" s="34"/>
      <c r="E21" s="34"/>
      <c r="F21" s="34"/>
      <c r="G21" s="34"/>
      <c r="H21" s="34"/>
      <c r="I21" s="34"/>
      <c r="J21" s="34"/>
      <c r="K21" s="34"/>
      <c r="L21" s="34"/>
    </row>
    <row r="22" spans="1:12" ht="15" hidden="1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</row>
    <row r="23" spans="1:12" ht="15" hidden="1">
      <c r="A23" s="34"/>
      <c r="B23" s="34" t="s">
        <v>18</v>
      </c>
      <c r="C23" s="1">
        <v>1777.5</v>
      </c>
      <c r="D23" s="34"/>
      <c r="E23" s="34"/>
      <c r="F23" s="34"/>
      <c r="G23" s="34"/>
      <c r="H23" s="34"/>
      <c r="I23" s="34"/>
      <c r="J23" s="34"/>
      <c r="K23" s="34"/>
      <c r="L23" s="34"/>
    </row>
    <row r="24" spans="1:12" ht="15" hidden="1">
      <c r="A24" s="34"/>
      <c r="B24" s="34" t="s">
        <v>19</v>
      </c>
      <c r="C24" s="1">
        <f>C23*7.5</f>
        <v>13331.25</v>
      </c>
      <c r="D24" s="34"/>
      <c r="E24" s="34"/>
      <c r="F24" s="34"/>
      <c r="G24" s="34"/>
      <c r="H24" s="34"/>
      <c r="I24" s="34"/>
      <c r="J24" s="34"/>
      <c r="K24" s="34"/>
      <c r="L24" s="34"/>
    </row>
    <row r="25" spans="1:12" ht="15" hidden="1">
      <c r="A25" s="34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</row>
    <row r="26" spans="1:12" ht="15" hidden="1">
      <c r="A26" s="34"/>
      <c r="B26" s="34" t="s">
        <v>20</v>
      </c>
      <c r="C26" s="1">
        <v>2029.5</v>
      </c>
      <c r="D26" s="34"/>
      <c r="E26" s="34"/>
      <c r="F26" s="34"/>
      <c r="G26" s="34"/>
      <c r="H26" s="34"/>
      <c r="I26" s="34"/>
      <c r="J26" s="34"/>
      <c r="K26" s="34"/>
      <c r="L26" s="34"/>
    </row>
    <row r="27" spans="1:12" ht="15" hidden="1">
      <c r="A27" s="34"/>
      <c r="B27" s="34" t="s">
        <v>21</v>
      </c>
      <c r="C27" s="1">
        <v>15221.4</v>
      </c>
      <c r="D27" s="34"/>
      <c r="E27" s="34"/>
      <c r="F27" s="34"/>
      <c r="G27" s="34"/>
      <c r="H27" s="34"/>
      <c r="I27" s="34"/>
      <c r="J27" s="34"/>
      <c r="K27" s="34"/>
      <c r="L27" s="34"/>
    </row>
  </sheetData>
  <sheetProtection sheet="1" objects="1" scenarios="1"/>
  <protectedRanges>
    <protectedRange sqref="D2:L2" name="Aralık1"/>
  </protectedRanges>
  <mergeCells count="24">
    <mergeCell ref="J1:L1"/>
    <mergeCell ref="J2:L2"/>
    <mergeCell ref="B10:C10"/>
    <mergeCell ref="B11:C11"/>
    <mergeCell ref="B12:C12"/>
    <mergeCell ref="G2:I2"/>
    <mergeCell ref="D1:F1"/>
    <mergeCell ref="G1:I1"/>
    <mergeCell ref="A1:C1"/>
    <mergeCell ref="A2:C2"/>
    <mergeCell ref="D2:F2"/>
    <mergeCell ref="A17:L17"/>
    <mergeCell ref="A18:L18"/>
    <mergeCell ref="B3:C3"/>
    <mergeCell ref="B13:C13"/>
    <mergeCell ref="A14:A15"/>
    <mergeCell ref="B14:B15"/>
    <mergeCell ref="B16:C16"/>
    <mergeCell ref="B7:B8"/>
    <mergeCell ref="A7:A8"/>
    <mergeCell ref="B4:C4"/>
    <mergeCell ref="B5:C5"/>
    <mergeCell ref="B6:C6"/>
    <mergeCell ref="B9:C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SATILMIS CELIK</dc:creator>
  <cp:keywords/>
  <dc:description/>
  <cp:lastModifiedBy>My Ofis Danışmanlık </cp:lastModifiedBy>
  <cp:lastPrinted>2017-12-12T10:50:04Z</cp:lastPrinted>
  <dcterms:created xsi:type="dcterms:W3CDTF">2017-06-14T08:02:33Z</dcterms:created>
  <dcterms:modified xsi:type="dcterms:W3CDTF">2018-03-30T08:26:39Z</dcterms:modified>
  <cp:category/>
  <cp:version/>
  <cp:contentType/>
  <cp:contentStatus/>
</cp:coreProperties>
</file>